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45" windowHeight="3450" activeTab="0"/>
  </bookViews>
  <sheets>
    <sheet name="MODULO" sheetId="1" r:id="rId1"/>
  </sheets>
  <definedNames>
    <definedName name="_xlnm.Print_Area" localSheetId="0">'MODULO'!$A$1:$M$56</definedName>
  </definedNames>
  <calcPr fullCalcOnLoad="1"/>
</workbook>
</file>

<file path=xl/sharedStrings.xml><?xml version="1.0" encoding="utf-8"?>
<sst xmlns="http://schemas.openxmlformats.org/spreadsheetml/2006/main" count="84" uniqueCount="74">
  <si>
    <t>ANALISI GRANULOMETRICA</t>
  </si>
  <si>
    <t>Località</t>
  </si>
  <si>
    <t>Campione</t>
  </si>
  <si>
    <t>Profondità</t>
  </si>
  <si>
    <t>Diametri</t>
  </si>
  <si>
    <t>% passante</t>
  </si>
  <si>
    <t>Data</t>
  </si>
  <si>
    <t>Operatore</t>
  </si>
  <si>
    <t>Crivello</t>
  </si>
  <si>
    <t>Diametro</t>
  </si>
  <si>
    <t xml:space="preserve">Peso </t>
  </si>
  <si>
    <t>%</t>
  </si>
  <si>
    <t>Trattenuto</t>
  </si>
  <si>
    <t>Passante</t>
  </si>
  <si>
    <t>Analisi con vagli</t>
  </si>
  <si>
    <t>o</t>
  </si>
  <si>
    <t>grani</t>
  </si>
  <si>
    <t>Tara</t>
  </si>
  <si>
    <t>Lordo</t>
  </si>
  <si>
    <t>parziale</t>
  </si>
  <si>
    <t>Setaccio</t>
  </si>
  <si>
    <t>(mm)</t>
  </si>
  <si>
    <t>(gr)</t>
  </si>
  <si>
    <t>VIA UMIDA</t>
  </si>
  <si>
    <t>VIA SECCA</t>
  </si>
  <si>
    <t>3"</t>
  </si>
  <si>
    <t>1.5"</t>
  </si>
  <si>
    <t>Diametro max grani</t>
  </si>
  <si>
    <t xml:space="preserve"> mm</t>
  </si>
  <si>
    <t>3/4"</t>
  </si>
  <si>
    <t>3/8"</t>
  </si>
  <si>
    <t xml:space="preserve">Peso secco </t>
  </si>
  <si>
    <t xml:space="preserve"> gr</t>
  </si>
  <si>
    <t>Analisi con areometro</t>
  </si>
  <si>
    <t>Campione secco</t>
  </si>
  <si>
    <t xml:space="preserve">parziale (Pps) </t>
  </si>
  <si>
    <t>fondo</t>
  </si>
  <si>
    <t>&lt; 0.075</t>
  </si>
  <si>
    <t>Peso specifico</t>
  </si>
  <si>
    <r>
      <t>del materiale (</t>
    </r>
    <r>
      <rPr>
        <sz val="10"/>
        <rFont val="Symbol"/>
        <family val="1"/>
      </rPr>
      <t>g</t>
    </r>
    <r>
      <rPr>
        <vertAlign val="subscript"/>
        <sz val="8"/>
        <rFont val="Arial"/>
        <family val="2"/>
      </rPr>
      <t>S</t>
    </r>
    <r>
      <rPr>
        <sz val="10"/>
        <rFont val="Arial"/>
        <family val="2"/>
      </rPr>
      <t>)</t>
    </r>
  </si>
  <si>
    <t>Totale</t>
  </si>
  <si>
    <r>
      <t>del liquido (</t>
    </r>
    <r>
      <rPr>
        <sz val="10"/>
        <rFont val="Symbol"/>
        <family val="1"/>
      </rPr>
      <t>g</t>
    </r>
    <r>
      <rPr>
        <sz val="10"/>
        <rFont val="Arial"/>
        <family val="0"/>
      </rPr>
      <t>)</t>
    </r>
  </si>
  <si>
    <t>Cm</t>
  </si>
  <si>
    <t>Ct</t>
  </si>
  <si>
    <t>HR</t>
  </si>
  <si>
    <t>X</t>
  </si>
  <si>
    <t>Tempo</t>
  </si>
  <si>
    <t>Tempe-</t>
  </si>
  <si>
    <t>Lettura</t>
  </si>
  <si>
    <t>L corretta</t>
  </si>
  <si>
    <t>L temper</t>
  </si>
  <si>
    <t xml:space="preserve">eta </t>
  </si>
  <si>
    <t>Ora</t>
  </si>
  <si>
    <r>
      <t>D</t>
    </r>
    <r>
      <rPr>
        <b/>
        <sz val="10"/>
        <rFont val="Arial"/>
        <family val="0"/>
      </rPr>
      <t>t</t>
    </r>
  </si>
  <si>
    <t>ratura</t>
  </si>
  <si>
    <t>R</t>
  </si>
  <si>
    <t>R'=R+Cm</t>
  </si>
  <si>
    <t>cm</t>
  </si>
  <si>
    <t>mm</t>
  </si>
  <si>
    <t>R"=R'+Ct+Cd</t>
  </si>
  <si>
    <t>K*R"</t>
  </si>
  <si>
    <t>X*K*R"</t>
  </si>
  <si>
    <t>min</t>
  </si>
  <si>
    <t>t° C</t>
  </si>
  <si>
    <t xml:space="preserve">    Osservazioni</t>
  </si>
  <si>
    <t>DIPARTIMENTO SCIENZE GEOLOGICHE E GEOTECNOLOGIE</t>
  </si>
  <si>
    <t>D10=</t>
  </si>
  <si>
    <t>D30=</t>
  </si>
  <si>
    <t>D60=</t>
  </si>
  <si>
    <t>Cu=D60/D10</t>
  </si>
  <si>
    <t>Cc=D30^2/D10/D60</t>
  </si>
  <si>
    <t>15,285 - 0,1377 R'</t>
  </si>
  <si>
    <t>Pass.parz.</t>
  </si>
  <si>
    <t>Pass. Tot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</si>
</sst>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vertAlign val="subscript"/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Symbol"/>
      <family val="1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ck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double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1" fillId="0" borderId="20" xfId="0" applyFont="1" applyBorder="1" applyAlignment="1">
      <alignment horizont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33" borderId="0" xfId="0" applyFont="1" applyFill="1" applyBorder="1" applyAlignment="1">
      <alignment horizontal="centerContinuous" vertical="center"/>
    </xf>
    <xf numFmtId="0" fontId="1" fillId="33" borderId="29" xfId="0" applyFont="1" applyFill="1" applyBorder="1" applyAlignment="1">
      <alignment horizontal="centerContinuous" vertical="center"/>
    </xf>
    <xf numFmtId="0" fontId="0" fillId="0" borderId="30" xfId="0" applyBorder="1" applyAlignment="1">
      <alignment vertical="center"/>
    </xf>
    <xf numFmtId="184" fontId="0" fillId="0" borderId="30" xfId="0" applyNumberForma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2" fontId="0" fillId="0" borderId="30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1" xfId="0" applyBorder="1" applyAlignment="1">
      <alignment horizontal="left" vertical="center"/>
    </xf>
    <xf numFmtId="21" fontId="0" fillId="0" borderId="14" xfId="0" applyNumberFormat="1" applyBorder="1" applyAlignment="1">
      <alignment horizontal="centerContinuous" vertical="center"/>
    </xf>
    <xf numFmtId="0" fontId="0" fillId="0" borderId="35" xfId="0" applyBorder="1" applyAlignment="1">
      <alignment/>
    </xf>
    <xf numFmtId="0" fontId="1" fillId="33" borderId="2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6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1" fillId="33" borderId="13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32" xfId="0" applyFill="1" applyBorder="1" applyAlignment="1">
      <alignment/>
    </xf>
    <xf numFmtId="180" fontId="0" fillId="0" borderId="30" xfId="0" applyNumberFormat="1" applyBorder="1" applyAlignment="1">
      <alignment horizontal="left" vertical="center"/>
    </xf>
    <xf numFmtId="1" fontId="0" fillId="0" borderId="30" xfId="0" applyNumberFormat="1" applyBorder="1" applyAlignment="1">
      <alignment horizontal="left" vertical="center"/>
    </xf>
    <xf numFmtId="180" fontId="0" fillId="0" borderId="0" xfId="0" applyNumberFormat="1" applyBorder="1" applyAlignment="1">
      <alignment horizontal="left" vertical="center"/>
    </xf>
    <xf numFmtId="180" fontId="0" fillId="0" borderId="21" xfId="0" applyNumberFormat="1" applyBorder="1" applyAlignment="1">
      <alignment horizontal="left" vertical="center"/>
    </xf>
    <xf numFmtId="0" fontId="0" fillId="0" borderId="37" xfId="0" applyBorder="1" applyAlignment="1">
      <alignment horizontal="left"/>
    </xf>
    <xf numFmtId="184" fontId="0" fillId="0" borderId="23" xfId="0" applyNumberFormat="1" applyBorder="1" applyAlignment="1">
      <alignment horizontal="left"/>
    </xf>
    <xf numFmtId="184" fontId="0" fillId="0" borderId="25" xfId="0" applyNumberFormat="1" applyBorder="1" applyAlignment="1">
      <alignment horizontal="left"/>
    </xf>
    <xf numFmtId="182" fontId="0" fillId="0" borderId="25" xfId="0" applyNumberFormat="1" applyBorder="1" applyAlignment="1">
      <alignment horizontal="left"/>
    </xf>
    <xf numFmtId="2" fontId="0" fillId="0" borderId="25" xfId="0" applyNumberFormat="1" applyBorder="1" applyAlignment="1">
      <alignment horizontal="left"/>
    </xf>
    <xf numFmtId="182" fontId="0" fillId="0" borderId="28" xfId="0" applyNumberFormat="1" applyBorder="1" applyAlignment="1">
      <alignment horizontal="left"/>
    </xf>
    <xf numFmtId="2" fontId="0" fillId="0" borderId="28" xfId="0" applyNumberFormat="1" applyBorder="1" applyAlignment="1">
      <alignment horizontal="left"/>
    </xf>
    <xf numFmtId="0" fontId="7" fillId="34" borderId="14" xfId="0" applyFont="1" applyFill="1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184" fontId="0" fillId="0" borderId="0" xfId="0" applyNumberFormat="1" applyBorder="1" applyAlignment="1">
      <alignment vertical="center"/>
    </xf>
    <xf numFmtId="0" fontId="0" fillId="0" borderId="37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 vertical="center"/>
    </xf>
    <xf numFmtId="0" fontId="1" fillId="0" borderId="37" xfId="0" applyFont="1" applyBorder="1" applyAlignment="1">
      <alignment/>
    </xf>
    <xf numFmtId="0" fontId="1" fillId="0" borderId="0" xfId="0" applyFont="1" applyBorder="1" applyAlignment="1">
      <alignment/>
    </xf>
    <xf numFmtId="184" fontId="1" fillId="0" borderId="0" xfId="0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" fillId="33" borderId="41" xfId="0" applyFont="1" applyFill="1" applyBorder="1" applyAlignment="1">
      <alignment horizontal="centerContinuous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6" fillId="34" borderId="43" xfId="0" applyFont="1" applyFill="1" applyBorder="1" applyAlignment="1">
      <alignment horizontal="centerContinuous" vertical="center"/>
    </xf>
    <xf numFmtId="0" fontId="0" fillId="0" borderId="44" xfId="0" applyBorder="1" applyAlignment="1">
      <alignment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1" fillId="33" borderId="44" xfId="0" applyFont="1" applyFill="1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1" fillId="0" borderId="46" xfId="0" applyFont="1" applyBorder="1" applyAlignment="1">
      <alignment vertical="center"/>
    </xf>
    <xf numFmtId="0" fontId="9" fillId="0" borderId="54" xfId="0" applyFont="1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56" xfId="0" applyBorder="1" applyAlignment="1">
      <alignment vertical="center"/>
    </xf>
    <xf numFmtId="0" fontId="0" fillId="34" borderId="57" xfId="0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" fillId="33" borderId="57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1" xfId="0" applyBorder="1" applyAlignment="1">
      <alignment/>
    </xf>
    <xf numFmtId="0" fontId="1" fillId="33" borderId="62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2" fontId="0" fillId="0" borderId="65" xfId="0" applyNumberFormat="1" applyBorder="1" applyAlignment="1">
      <alignment horizontal="left" vertical="center"/>
    </xf>
    <xf numFmtId="2" fontId="0" fillId="0" borderId="66" xfId="0" applyNumberFormat="1" applyBorder="1" applyAlignment="1">
      <alignment horizontal="left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/>
    </xf>
    <xf numFmtId="0" fontId="1" fillId="0" borderId="20" xfId="0" applyFont="1" applyBorder="1" applyAlignment="1">
      <alignment vertical="center"/>
    </xf>
    <xf numFmtId="0" fontId="0" fillId="0" borderId="70" xfId="0" applyBorder="1" applyAlignment="1">
      <alignment vertical="center"/>
    </xf>
    <xf numFmtId="184" fontId="0" fillId="0" borderId="36" xfId="0" applyNumberFormat="1" applyBorder="1" applyAlignment="1">
      <alignment vertical="center"/>
    </xf>
    <xf numFmtId="184" fontId="0" fillId="0" borderId="71" xfId="0" applyNumberFormat="1" applyBorder="1" applyAlignment="1">
      <alignment vertical="center"/>
    </xf>
    <xf numFmtId="0" fontId="0" fillId="0" borderId="72" xfId="0" applyBorder="1" applyAlignment="1">
      <alignment/>
    </xf>
    <xf numFmtId="184" fontId="0" fillId="0" borderId="65" xfId="0" applyNumberFormat="1" applyBorder="1" applyAlignment="1">
      <alignment vertical="center"/>
    </xf>
    <xf numFmtId="184" fontId="0" fillId="0" borderId="73" xfId="0" applyNumberFormat="1" applyBorder="1" applyAlignment="1">
      <alignment vertical="center"/>
    </xf>
    <xf numFmtId="184" fontId="0" fillId="0" borderId="74" xfId="0" applyNumberFormat="1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0" fillId="0" borderId="65" xfId="0" applyBorder="1" applyAlignment="1">
      <alignment vertical="center"/>
    </xf>
    <xf numFmtId="0" fontId="0" fillId="0" borderId="21" xfId="0" applyBorder="1" applyAlignment="1">
      <alignment vertical="center"/>
    </xf>
    <xf numFmtId="184" fontId="0" fillId="0" borderId="21" xfId="0" applyNumberForma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75" xfId="0" applyBorder="1" applyAlignment="1">
      <alignment vertical="center"/>
    </xf>
    <xf numFmtId="20" fontId="0" fillId="0" borderId="36" xfId="0" applyNumberForma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horizontal="left"/>
    </xf>
    <xf numFmtId="180" fontId="0" fillId="0" borderId="36" xfId="0" applyNumberFormat="1" applyBorder="1" applyAlignment="1">
      <alignment horizontal="left" vertical="center"/>
    </xf>
    <xf numFmtId="184" fontId="0" fillId="0" borderId="36" xfId="0" applyNumberFormat="1" applyBorder="1" applyAlignment="1">
      <alignment horizontal="left" vertical="center"/>
    </xf>
    <xf numFmtId="2" fontId="0" fillId="0" borderId="71" xfId="0" applyNumberFormat="1" applyBorder="1" applyAlignment="1">
      <alignment horizontal="left" vertical="center"/>
    </xf>
    <xf numFmtId="0" fontId="0" fillId="0" borderId="30" xfId="0" applyBorder="1" applyAlignment="1">
      <alignment horizontal="left"/>
    </xf>
    <xf numFmtId="184" fontId="0" fillId="0" borderId="30" xfId="0" applyNumberFormat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left"/>
    </xf>
    <xf numFmtId="184" fontId="0" fillId="0" borderId="21" xfId="0" applyNumberFormat="1" applyBorder="1" applyAlignment="1">
      <alignment horizontal="left" vertical="center"/>
    </xf>
    <xf numFmtId="2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H62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1" max="3" width="10.7109375" style="0" customWidth="1"/>
    <col min="4" max="4" width="11.7109375" style="0" customWidth="1"/>
    <col min="5" max="5" width="8.421875" style="0" customWidth="1"/>
    <col min="6" max="6" width="10.7109375" style="0" customWidth="1"/>
    <col min="7" max="7" width="12.140625" style="0" customWidth="1"/>
    <col min="8" max="8" width="10.421875" style="0" customWidth="1"/>
    <col min="9" max="9" width="13.140625" style="0" customWidth="1"/>
    <col min="10" max="10" width="12.7109375" style="0" customWidth="1"/>
    <col min="11" max="12" width="13.7109375" style="0" customWidth="1"/>
    <col min="15" max="15" width="10.28125" style="0" customWidth="1"/>
    <col min="16" max="16" width="11.57421875" style="0" customWidth="1"/>
  </cols>
  <sheetData>
    <row r="2" ht="24" customHeight="1"/>
    <row r="3" ht="30" customHeight="1"/>
    <row r="4" ht="21" customHeight="1"/>
    <row r="5" ht="13.5" thickBot="1"/>
    <row r="6" spans="1:13" s="5" customFormat="1" ht="39" customHeight="1" thickBot="1" thickTop="1">
      <c r="A6" s="106" t="s">
        <v>65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1:13" ht="33" customHeight="1" thickBot="1">
      <c r="A7" s="91" t="s">
        <v>0</v>
      </c>
      <c r="B7" s="75"/>
      <c r="C7" s="30"/>
      <c r="D7" s="30"/>
      <c r="E7" s="30"/>
      <c r="F7" s="30"/>
      <c r="G7" s="30"/>
      <c r="H7" s="30"/>
      <c r="I7" s="30"/>
      <c r="J7" s="30"/>
      <c r="K7" s="30"/>
      <c r="L7" s="30"/>
      <c r="M7" s="109"/>
    </row>
    <row r="8" spans="1:13" ht="13.5" thickBot="1">
      <c r="A8" s="9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110"/>
    </row>
    <row r="9" spans="1:33" ht="30" customHeight="1" thickBot="1">
      <c r="A9" s="93" t="s">
        <v>1</v>
      </c>
      <c r="B9" s="7"/>
      <c r="C9" s="2"/>
      <c r="D9" s="14" t="s">
        <v>2</v>
      </c>
      <c r="E9" s="33"/>
      <c r="F9" s="2"/>
      <c r="G9" s="4"/>
      <c r="H9" s="4"/>
      <c r="I9" s="9"/>
      <c r="J9" s="14" t="s">
        <v>3</v>
      </c>
      <c r="K9" s="8"/>
      <c r="L9" s="76"/>
      <c r="M9" s="111"/>
      <c r="O9" s="13" t="s">
        <v>4</v>
      </c>
      <c r="P9" s="6" t="s">
        <v>5</v>
      </c>
      <c r="AG9">
        <v>80</v>
      </c>
    </row>
    <row r="10" spans="1:16" ht="30" customHeight="1" thickBot="1">
      <c r="A10" s="94" t="s">
        <v>6</v>
      </c>
      <c r="B10" s="51"/>
      <c r="C10" s="3"/>
      <c r="D10" s="15" t="s">
        <v>7</v>
      </c>
      <c r="E10" s="7"/>
      <c r="F10" s="2"/>
      <c r="G10" s="2"/>
      <c r="H10" s="2"/>
      <c r="I10" s="2"/>
      <c r="J10" s="2"/>
      <c r="K10" s="2"/>
      <c r="L10" s="2"/>
      <c r="M10" s="110"/>
      <c r="O10" s="68">
        <f aca="true" t="shared" si="0" ref="O10:O20">G15</f>
        <v>75</v>
      </c>
      <c r="P10" s="69"/>
    </row>
    <row r="11" spans="1:16" ht="18" customHeight="1" thickBot="1">
      <c r="A11" s="92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44"/>
      <c r="M11" s="111"/>
      <c r="O11" s="68">
        <f t="shared" si="0"/>
        <v>37.5</v>
      </c>
      <c r="P11" s="70"/>
    </row>
    <row r="12" spans="1:34" ht="18" customHeight="1">
      <c r="A12" s="95"/>
      <c r="B12" s="34"/>
      <c r="C12" s="34"/>
      <c r="D12" s="35"/>
      <c r="F12" s="16" t="s">
        <v>8</v>
      </c>
      <c r="G12" s="53" t="s">
        <v>9</v>
      </c>
      <c r="H12" s="53"/>
      <c r="I12" s="53"/>
      <c r="J12" s="53" t="s">
        <v>10</v>
      </c>
      <c r="K12" s="17" t="s">
        <v>11</v>
      </c>
      <c r="L12" s="18" t="s">
        <v>12</v>
      </c>
      <c r="M12" s="112" t="s">
        <v>13</v>
      </c>
      <c r="O12" s="68">
        <f t="shared" si="0"/>
        <v>19</v>
      </c>
      <c r="P12" s="70"/>
      <c r="AF12">
        <v>2.7344506736329213</v>
      </c>
      <c r="AG12">
        <f>AF12</f>
        <v>2.7344506736329213</v>
      </c>
      <c r="AH12">
        <f aca="true" t="shared" si="1" ref="AH12:AH17">AG12+$AG$9</f>
        <v>82.73445067363292</v>
      </c>
    </row>
    <row r="13" spans="1:34" ht="18" customHeight="1">
      <c r="A13" s="96" t="s">
        <v>14</v>
      </c>
      <c r="B13" s="36"/>
      <c r="C13" s="36"/>
      <c r="D13" s="37"/>
      <c r="F13" s="19" t="s">
        <v>15</v>
      </c>
      <c r="G13" s="54" t="s">
        <v>16</v>
      </c>
      <c r="H13" s="54" t="s">
        <v>17</v>
      </c>
      <c r="I13" s="54" t="s">
        <v>18</v>
      </c>
      <c r="J13" s="54" t="s">
        <v>16</v>
      </c>
      <c r="K13" s="20" t="s">
        <v>19</v>
      </c>
      <c r="L13" s="21" t="s">
        <v>11</v>
      </c>
      <c r="M13" s="113" t="s">
        <v>11</v>
      </c>
      <c r="O13" s="68">
        <f t="shared" si="0"/>
        <v>9.5</v>
      </c>
      <c r="P13" s="70"/>
      <c r="AF13">
        <v>3.9378907511227212</v>
      </c>
      <c r="AG13">
        <f>AG12+AF13</f>
        <v>6.6723414247556425</v>
      </c>
      <c r="AH13">
        <f t="shared" si="1"/>
        <v>86.67234142475564</v>
      </c>
    </row>
    <row r="14" spans="1:34" ht="18" customHeight="1" thickBot="1">
      <c r="A14" s="92"/>
      <c r="B14" s="31"/>
      <c r="C14" s="31"/>
      <c r="D14" s="32"/>
      <c r="F14" s="22" t="s">
        <v>20</v>
      </c>
      <c r="G14" s="55" t="s">
        <v>21</v>
      </c>
      <c r="H14" s="55"/>
      <c r="I14" s="55"/>
      <c r="J14" s="55" t="s">
        <v>22</v>
      </c>
      <c r="K14" s="23"/>
      <c r="L14" s="24"/>
      <c r="M14" s="114"/>
      <c r="O14" s="68">
        <f t="shared" si="0"/>
        <v>4.75</v>
      </c>
      <c r="P14" s="70"/>
      <c r="AF14">
        <v>4.312424784995157</v>
      </c>
      <c r="AG14">
        <f>AG13+AF14</f>
        <v>10.984766209750799</v>
      </c>
      <c r="AH14">
        <f t="shared" si="1"/>
        <v>90.9847662097508</v>
      </c>
    </row>
    <row r="15" spans="1:34" ht="18" customHeight="1">
      <c r="A15" s="97" t="s">
        <v>23</v>
      </c>
      <c r="B15" s="10"/>
      <c r="C15" s="11" t="s">
        <v>24</v>
      </c>
      <c r="D15" s="12"/>
      <c r="F15" s="127" t="s">
        <v>25</v>
      </c>
      <c r="G15" s="57">
        <v>75</v>
      </c>
      <c r="H15" s="57"/>
      <c r="I15" s="56"/>
      <c r="J15" s="57"/>
      <c r="K15" s="128"/>
      <c r="L15" s="128"/>
      <c r="M15" s="129"/>
      <c r="O15" s="68">
        <f t="shared" si="0"/>
        <v>2.36</v>
      </c>
      <c r="P15" s="70"/>
      <c r="AF15">
        <v>5.058557633038832</v>
      </c>
      <c r="AG15">
        <f>AG14+AF15</f>
        <v>16.043323842789633</v>
      </c>
      <c r="AH15">
        <f t="shared" si="1"/>
        <v>96.04332384278963</v>
      </c>
    </row>
    <row r="16" spans="1:34" ht="18" customHeight="1">
      <c r="A16" s="92"/>
      <c r="B16" s="31"/>
      <c r="C16" s="31"/>
      <c r="D16" s="32"/>
      <c r="F16" s="41" t="s">
        <v>26</v>
      </c>
      <c r="G16" s="38">
        <v>37.5</v>
      </c>
      <c r="H16" s="38"/>
      <c r="I16" s="130"/>
      <c r="J16" s="38"/>
      <c r="K16" s="39"/>
      <c r="L16" s="39"/>
      <c r="M16" s="131"/>
      <c r="O16" s="68">
        <f t="shared" si="0"/>
        <v>1.18</v>
      </c>
      <c r="P16" s="70"/>
      <c r="AF16">
        <v>7.215944113416889</v>
      </c>
      <c r="AG16">
        <f>AG15+AF16</f>
        <v>23.25926795620652</v>
      </c>
      <c r="AH16">
        <f t="shared" si="1"/>
        <v>103.25926795620651</v>
      </c>
    </row>
    <row r="17" spans="1:34" ht="18" customHeight="1">
      <c r="A17" s="98" t="s">
        <v>27</v>
      </c>
      <c r="B17" s="40"/>
      <c r="C17" s="38"/>
      <c r="D17" s="32" t="s">
        <v>28</v>
      </c>
      <c r="F17" s="41" t="s">
        <v>29</v>
      </c>
      <c r="G17" s="38">
        <v>19</v>
      </c>
      <c r="H17" s="38"/>
      <c r="I17" s="38"/>
      <c r="J17" s="38"/>
      <c r="K17" s="39"/>
      <c r="L17" s="39"/>
      <c r="M17" s="131"/>
      <c r="O17" s="68">
        <f t="shared" si="0"/>
        <v>0.6</v>
      </c>
      <c r="P17" s="70"/>
      <c r="AF17">
        <v>8.380052246910681</v>
      </c>
      <c r="AG17">
        <f>AG16+AF17</f>
        <v>31.6393202031172</v>
      </c>
      <c r="AH17">
        <f t="shared" si="1"/>
        <v>111.6393202031172</v>
      </c>
    </row>
    <row r="18" spans="1:16" ht="18" customHeight="1">
      <c r="A18" s="92"/>
      <c r="B18" s="5"/>
      <c r="C18" s="5"/>
      <c r="D18" s="32"/>
      <c r="F18" s="41" t="s">
        <v>30</v>
      </c>
      <c r="G18" s="38">
        <v>9.5</v>
      </c>
      <c r="H18" s="38"/>
      <c r="I18" s="38"/>
      <c r="J18" s="38"/>
      <c r="K18" s="39"/>
      <c r="L18" s="132"/>
      <c r="M18" s="131"/>
      <c r="O18" s="68">
        <f t="shared" si="0"/>
        <v>0.3</v>
      </c>
      <c r="P18" s="70"/>
    </row>
    <row r="19" spans="1:16" ht="18" customHeight="1">
      <c r="A19" s="98" t="s">
        <v>31</v>
      </c>
      <c r="B19" s="42"/>
      <c r="C19" s="38">
        <v>1703.45</v>
      </c>
      <c r="D19" s="32" t="s">
        <v>32</v>
      </c>
      <c r="F19" s="50">
        <v>4</v>
      </c>
      <c r="G19" s="38">
        <v>4.75</v>
      </c>
      <c r="H19" s="38"/>
      <c r="I19" s="38"/>
      <c r="J19" s="38"/>
      <c r="K19" s="39"/>
      <c r="L19" s="39"/>
      <c r="M19" s="131"/>
      <c r="O19" s="68">
        <f t="shared" si="0"/>
        <v>0.15</v>
      </c>
      <c r="P19" s="70"/>
    </row>
    <row r="20" spans="1:16" ht="18" customHeight="1" thickBot="1">
      <c r="A20" s="92"/>
      <c r="B20" s="31"/>
      <c r="C20" s="31"/>
      <c r="D20" s="32"/>
      <c r="F20" s="50">
        <v>8</v>
      </c>
      <c r="G20" s="38">
        <v>2.36</v>
      </c>
      <c r="H20" s="38"/>
      <c r="I20" s="38"/>
      <c r="J20" s="38"/>
      <c r="K20" s="39"/>
      <c r="L20" s="133"/>
      <c r="M20" s="131"/>
      <c r="O20" s="68">
        <f t="shared" si="0"/>
        <v>0.075</v>
      </c>
      <c r="P20" s="70"/>
    </row>
    <row r="21" spans="1:16" ht="18" customHeight="1" thickTop="1">
      <c r="A21" s="99"/>
      <c r="B21" s="85"/>
      <c r="C21" s="85"/>
      <c r="D21" s="86"/>
      <c r="F21" s="50">
        <v>16</v>
      </c>
      <c r="G21" s="38">
        <v>1.18</v>
      </c>
      <c r="H21" s="38"/>
      <c r="I21" s="38"/>
      <c r="J21" s="38"/>
      <c r="K21" s="39"/>
      <c r="L21" s="39"/>
      <c r="M21" s="131"/>
      <c r="O21" s="71">
        <f aca="true" t="shared" si="2" ref="O21:O34">J39</f>
        <v>0.0707344874114612</v>
      </c>
      <c r="P21" s="72"/>
    </row>
    <row r="22" spans="1:16" ht="18" customHeight="1">
      <c r="A22" s="96" t="s">
        <v>33</v>
      </c>
      <c r="B22" s="36"/>
      <c r="C22" s="36"/>
      <c r="D22" s="87"/>
      <c r="F22" s="50">
        <v>30</v>
      </c>
      <c r="G22" s="38">
        <v>0.6</v>
      </c>
      <c r="H22" s="38"/>
      <c r="I22" s="38"/>
      <c r="J22" s="38"/>
      <c r="K22" s="39"/>
      <c r="L22" s="39"/>
      <c r="M22" s="131"/>
      <c r="O22" s="71">
        <f t="shared" si="2"/>
        <v>0.05146684700229136</v>
      </c>
      <c r="P22" s="72"/>
    </row>
    <row r="23" spans="1:16" ht="18" customHeight="1">
      <c r="A23" s="92"/>
      <c r="B23" s="31"/>
      <c r="C23" s="31"/>
      <c r="D23" s="88"/>
      <c r="F23" s="50">
        <v>50</v>
      </c>
      <c r="G23" s="38">
        <v>0.3</v>
      </c>
      <c r="H23" s="38"/>
      <c r="I23" s="38"/>
      <c r="J23" s="38"/>
      <c r="K23" s="39"/>
      <c r="L23" s="39"/>
      <c r="M23" s="131"/>
      <c r="O23" s="71">
        <f t="shared" si="2"/>
        <v>0.03710758183105846</v>
      </c>
      <c r="P23" s="72"/>
    </row>
    <row r="24" spans="1:16" ht="18" customHeight="1">
      <c r="A24" s="98" t="s">
        <v>34</v>
      </c>
      <c r="B24" s="40"/>
      <c r="C24" s="38">
        <v>50</v>
      </c>
      <c r="D24" s="88"/>
      <c r="F24" s="50">
        <v>100</v>
      </c>
      <c r="G24" s="38">
        <v>0.15</v>
      </c>
      <c r="H24" s="38"/>
      <c r="I24" s="38"/>
      <c r="J24" s="38"/>
      <c r="K24" s="39"/>
      <c r="L24" s="39"/>
      <c r="M24" s="131"/>
      <c r="O24" s="71">
        <f t="shared" si="2"/>
        <v>0.027028316299954818</v>
      </c>
      <c r="P24" s="72"/>
    </row>
    <row r="25" spans="1:16" ht="18" customHeight="1">
      <c r="A25" s="98" t="s">
        <v>35</v>
      </c>
      <c r="B25" s="40"/>
      <c r="C25" s="31"/>
      <c r="D25" s="88"/>
      <c r="F25" s="50">
        <v>200</v>
      </c>
      <c r="G25" s="38">
        <v>0.075</v>
      </c>
      <c r="H25" s="38"/>
      <c r="I25" s="38"/>
      <c r="J25" s="38"/>
      <c r="K25" s="39"/>
      <c r="L25" s="39"/>
      <c r="M25" s="131"/>
      <c r="O25" s="71">
        <f t="shared" si="2"/>
        <v>0.01978742455677936</v>
      </c>
      <c r="P25" s="72"/>
    </row>
    <row r="26" spans="1:16" ht="18" customHeight="1">
      <c r="A26" s="92"/>
      <c r="B26" s="31"/>
      <c r="C26" s="31"/>
      <c r="D26" s="88"/>
      <c r="F26" s="41" t="s">
        <v>36</v>
      </c>
      <c r="G26" s="134" t="s">
        <v>37</v>
      </c>
      <c r="H26" s="38"/>
      <c r="I26" s="38"/>
      <c r="J26" s="38"/>
      <c r="K26" s="39"/>
      <c r="L26" s="39"/>
      <c r="M26" s="135"/>
      <c r="O26" s="71">
        <f t="shared" si="2"/>
        <v>0.01473876536378367</v>
      </c>
      <c r="P26" s="72"/>
    </row>
    <row r="27" spans="1:16" ht="18" customHeight="1" thickBot="1">
      <c r="A27" s="98" t="s">
        <v>38</v>
      </c>
      <c r="B27" s="40"/>
      <c r="C27" s="38">
        <v>2.65</v>
      </c>
      <c r="D27" s="88"/>
      <c r="F27" s="48"/>
      <c r="G27" s="136"/>
      <c r="H27" s="52"/>
      <c r="I27" s="52"/>
      <c r="J27" s="52"/>
      <c r="K27" s="52"/>
      <c r="L27" s="137"/>
      <c r="M27" s="138"/>
      <c r="O27" s="71">
        <f t="shared" si="2"/>
        <v>0.010687441752003847</v>
      </c>
      <c r="P27" s="72"/>
    </row>
    <row r="28" spans="1:16" ht="18" customHeight="1" thickBot="1">
      <c r="A28" s="98" t="s">
        <v>39</v>
      </c>
      <c r="B28" s="40"/>
      <c r="C28" s="31"/>
      <c r="D28" s="88"/>
      <c r="F28" s="34"/>
      <c r="G28" s="34"/>
      <c r="H28" s="34"/>
      <c r="I28" s="126" t="s">
        <v>40</v>
      </c>
      <c r="J28" s="126"/>
      <c r="K28" s="126"/>
      <c r="L28" s="34"/>
      <c r="M28" s="115"/>
      <c r="O28" s="71">
        <f t="shared" si="2"/>
        <v>0.0076949908361245095</v>
      </c>
      <c r="P28" s="72"/>
    </row>
    <row r="29" spans="1:16" ht="18" customHeight="1">
      <c r="A29" s="92"/>
      <c r="B29" s="31"/>
      <c r="C29" s="31"/>
      <c r="D29" s="88"/>
      <c r="F29" s="31"/>
      <c r="G29" s="31"/>
      <c r="H29" s="31"/>
      <c r="I29" s="31"/>
      <c r="J29" s="31"/>
      <c r="K29" s="77"/>
      <c r="L29" s="77"/>
      <c r="M29" s="116"/>
      <c r="O29" s="71">
        <f t="shared" si="2"/>
        <v>0.005532281110339434</v>
      </c>
      <c r="P29" s="72"/>
    </row>
    <row r="30" spans="1:16" ht="18" customHeight="1">
      <c r="A30" s="98" t="s">
        <v>38</v>
      </c>
      <c r="B30" s="40"/>
      <c r="C30" s="38">
        <v>1</v>
      </c>
      <c r="D30" s="88"/>
      <c r="F30" s="31"/>
      <c r="G30" s="31"/>
      <c r="H30" s="31"/>
      <c r="I30" s="38"/>
      <c r="J30" s="38"/>
      <c r="K30" s="77"/>
      <c r="L30" s="77"/>
      <c r="M30" s="116"/>
      <c r="O30" s="71">
        <f t="shared" si="2"/>
        <v>0.003956367377369373</v>
      </c>
      <c r="P30" s="72"/>
    </row>
    <row r="31" spans="1:16" ht="18" customHeight="1" thickBot="1">
      <c r="A31" s="98" t="s">
        <v>41</v>
      </c>
      <c r="B31" s="40"/>
      <c r="C31" s="31"/>
      <c r="D31" s="88"/>
      <c r="E31" s="31"/>
      <c r="F31" s="31"/>
      <c r="G31" s="31"/>
      <c r="H31" s="31"/>
      <c r="I31" s="31"/>
      <c r="J31" s="77"/>
      <c r="K31" s="77"/>
      <c r="L31" s="31"/>
      <c r="M31" s="111"/>
      <c r="O31" s="71">
        <f t="shared" si="2"/>
        <v>0.003135487719467321</v>
      </c>
      <c r="P31" s="72"/>
    </row>
    <row r="32" spans="1:16" ht="18" customHeight="1" thickTop="1">
      <c r="A32" s="92"/>
      <c r="B32" s="5"/>
      <c r="C32" s="5"/>
      <c r="D32" s="32"/>
      <c r="E32" s="89"/>
      <c r="F32" s="90"/>
      <c r="G32" s="90"/>
      <c r="H32" s="90"/>
      <c r="I32" s="90"/>
      <c r="J32" s="90"/>
      <c r="K32" s="85"/>
      <c r="L32" s="85"/>
      <c r="M32" s="117"/>
      <c r="O32" s="71">
        <f t="shared" si="2"/>
        <v>0.0017599368025104439</v>
      </c>
      <c r="P32" s="72"/>
    </row>
    <row r="33" spans="1:16" ht="18" customHeight="1">
      <c r="A33" s="98"/>
      <c r="B33" s="40"/>
      <c r="C33" s="46"/>
      <c r="D33" s="32"/>
      <c r="E33" s="82" t="s">
        <v>42</v>
      </c>
      <c r="F33" s="83"/>
      <c r="G33" s="83"/>
      <c r="H33" s="83" t="s">
        <v>44</v>
      </c>
      <c r="I33" s="1"/>
      <c r="J33" s="84" t="s">
        <v>45</v>
      </c>
      <c r="K33" s="31"/>
      <c r="L33" s="31"/>
      <c r="M33" s="111"/>
      <c r="O33" s="71">
        <f t="shared" si="2"/>
        <v>0.0014796081762540956</v>
      </c>
      <c r="P33" s="72"/>
    </row>
    <row r="34" spans="1:23" ht="18" customHeight="1" thickBot="1">
      <c r="A34" s="92"/>
      <c r="B34" s="31"/>
      <c r="C34" s="31"/>
      <c r="D34" s="32"/>
      <c r="E34" s="78">
        <v>0.5</v>
      </c>
      <c r="F34" s="79"/>
      <c r="G34" s="80"/>
      <c r="H34" s="31" t="s">
        <v>71</v>
      </c>
      <c r="I34" s="31"/>
      <c r="J34" s="81">
        <f>$M$25/100</f>
        <v>0</v>
      </c>
      <c r="K34" s="31"/>
      <c r="L34" s="31"/>
      <c r="M34" s="111"/>
      <c r="O34" s="73">
        <f t="shared" si="2"/>
        <v>0.0012087683780965715</v>
      </c>
      <c r="P34" s="74"/>
      <c r="R34" t="s">
        <v>66</v>
      </c>
      <c r="W34" t="s">
        <v>69</v>
      </c>
    </row>
    <row r="35" spans="1:23" ht="18" customHeight="1" thickBot="1">
      <c r="A35" s="100"/>
      <c r="B35" s="44"/>
      <c r="C35" s="44"/>
      <c r="D35" s="45"/>
      <c r="E35" s="43"/>
      <c r="F35" s="44"/>
      <c r="G35" s="44"/>
      <c r="H35" s="44"/>
      <c r="I35" s="44"/>
      <c r="J35" s="44"/>
      <c r="K35" s="44"/>
      <c r="L35" s="44"/>
      <c r="M35" s="111"/>
      <c r="R35" t="s">
        <v>67</v>
      </c>
      <c r="W35" t="s">
        <v>70</v>
      </c>
    </row>
    <row r="36" spans="1:18" ht="18" customHeight="1">
      <c r="A36" s="101"/>
      <c r="B36" s="25"/>
      <c r="C36" s="18" t="s">
        <v>46</v>
      </c>
      <c r="D36" s="25" t="s">
        <v>47</v>
      </c>
      <c r="E36" s="18" t="s">
        <v>48</v>
      </c>
      <c r="F36" s="25" t="s">
        <v>49</v>
      </c>
      <c r="G36" s="18" t="s">
        <v>50</v>
      </c>
      <c r="H36" s="59" t="s">
        <v>44</v>
      </c>
      <c r="I36" s="59" t="s">
        <v>51</v>
      </c>
      <c r="J36" s="25" t="s">
        <v>9</v>
      </c>
      <c r="K36" s="18" t="s">
        <v>49</v>
      </c>
      <c r="L36" s="25" t="s">
        <v>72</v>
      </c>
      <c r="M36" s="118" t="s">
        <v>73</v>
      </c>
      <c r="R36" t="s">
        <v>68</v>
      </c>
    </row>
    <row r="37" spans="1:13" ht="18" customHeight="1">
      <c r="A37" s="102" t="s">
        <v>6</v>
      </c>
      <c r="B37" s="26" t="s">
        <v>52</v>
      </c>
      <c r="C37" s="27" t="s">
        <v>53</v>
      </c>
      <c r="D37" s="26" t="s">
        <v>54</v>
      </c>
      <c r="E37" s="21" t="s">
        <v>55</v>
      </c>
      <c r="F37" s="26" t="s">
        <v>56</v>
      </c>
      <c r="G37" s="21" t="s">
        <v>43</v>
      </c>
      <c r="H37" s="60" t="s">
        <v>57</v>
      </c>
      <c r="I37" s="61"/>
      <c r="J37" s="26" t="s">
        <v>58</v>
      </c>
      <c r="K37" s="21" t="s">
        <v>59</v>
      </c>
      <c r="L37" s="26" t="s">
        <v>60</v>
      </c>
      <c r="M37" s="119" t="s">
        <v>61</v>
      </c>
    </row>
    <row r="38" spans="1:13" ht="18" customHeight="1" thickBot="1">
      <c r="A38" s="103"/>
      <c r="B38" s="29"/>
      <c r="C38" s="28" t="s">
        <v>62</v>
      </c>
      <c r="D38" s="29" t="s">
        <v>63</v>
      </c>
      <c r="E38" s="28"/>
      <c r="F38" s="28"/>
      <c r="G38" s="28"/>
      <c r="H38" s="62"/>
      <c r="I38" s="63"/>
      <c r="J38" s="28"/>
      <c r="K38" s="28"/>
      <c r="L38" s="29" t="s">
        <v>11</v>
      </c>
      <c r="M38" s="120" t="s">
        <v>11</v>
      </c>
    </row>
    <row r="39" spans="1:17" ht="18" customHeight="1">
      <c r="A39" s="139"/>
      <c r="B39" s="140"/>
      <c r="C39" s="141">
        <v>0.5</v>
      </c>
      <c r="D39" s="141">
        <v>21.5</v>
      </c>
      <c r="E39" s="144">
        <v>51</v>
      </c>
      <c r="F39" s="141">
        <f aca="true" t="shared" si="3" ref="F39:F52">E39+$E$34</f>
        <v>51.5</v>
      </c>
      <c r="G39" s="141"/>
      <c r="H39" s="141">
        <f>15.285-(0.1377*F39)</f>
        <v>8.19345</v>
      </c>
      <c r="I39" s="142">
        <f>1.81/(1+0.0034*D39+0.00022*D39)/100000</f>
        <v>1.6793000751509982E-05</v>
      </c>
      <c r="J39" s="143">
        <f>SQRT(1800*I39*H39/(($C$27-$C$30)*60*C39))</f>
        <v>0.0707344874114612</v>
      </c>
      <c r="K39" s="144">
        <f>F39-6</f>
        <v>45.5</v>
      </c>
      <c r="L39" s="144">
        <f>K39/$C$24*100</f>
        <v>91</v>
      </c>
      <c r="M39" s="145">
        <f aca="true" t="shared" si="4" ref="M39:M52">L39*$J$34</f>
        <v>0</v>
      </c>
      <c r="O39" s="152"/>
      <c r="P39" s="152"/>
      <c r="Q39" s="152"/>
    </row>
    <row r="40" spans="1:17" ht="18" customHeight="1">
      <c r="A40" s="104"/>
      <c r="B40" s="47"/>
      <c r="C40" s="58">
        <v>1</v>
      </c>
      <c r="D40" s="58">
        <v>21.5</v>
      </c>
      <c r="E40" s="147">
        <v>47.5</v>
      </c>
      <c r="F40" s="58">
        <f t="shared" si="3"/>
        <v>48</v>
      </c>
      <c r="G40" s="58"/>
      <c r="H40" s="58">
        <f aca="true" t="shared" si="5" ref="H40:H52">15.285-(0.1377*F40)</f>
        <v>8.6754</v>
      </c>
      <c r="I40" s="146">
        <f aca="true" t="shared" si="6" ref="I40:I52">1.81/(1+0.0034*D40+0.00022*D40)/100000</f>
        <v>1.6793000751509982E-05</v>
      </c>
      <c r="J40" s="64">
        <f aca="true" t="shared" si="7" ref="J40:J52">SQRT(1800*I40*H40/(($C$27-$C$30)*60*C40))</f>
        <v>0.05146684700229136</v>
      </c>
      <c r="K40" s="147">
        <f aca="true" t="shared" si="8" ref="K40:K52">F40-6</f>
        <v>42</v>
      </c>
      <c r="L40" s="147">
        <f aca="true" t="shared" si="9" ref="L40:L52">K40/$C$24*100</f>
        <v>84</v>
      </c>
      <c r="M40" s="121">
        <f t="shared" si="4"/>
        <v>0</v>
      </c>
      <c r="O40" s="152"/>
      <c r="P40" s="152"/>
      <c r="Q40" s="152"/>
    </row>
    <row r="41" spans="1:17" ht="18" customHeight="1">
      <c r="A41" s="104"/>
      <c r="B41" s="47"/>
      <c r="C41" s="58">
        <v>2</v>
      </c>
      <c r="D41" s="58">
        <v>21.5</v>
      </c>
      <c r="E41" s="147">
        <v>45</v>
      </c>
      <c r="F41" s="58">
        <f t="shared" si="3"/>
        <v>45.5</v>
      </c>
      <c r="G41" s="58"/>
      <c r="H41" s="58">
        <f t="shared" si="5"/>
        <v>9.01965</v>
      </c>
      <c r="I41" s="146">
        <f t="shared" si="6"/>
        <v>1.6793000751509982E-05</v>
      </c>
      <c r="J41" s="64">
        <f t="shared" si="7"/>
        <v>0.03710758183105846</v>
      </c>
      <c r="K41" s="147">
        <f t="shared" si="8"/>
        <v>39.5</v>
      </c>
      <c r="L41" s="147">
        <f t="shared" si="9"/>
        <v>79</v>
      </c>
      <c r="M41" s="121">
        <f t="shared" si="4"/>
        <v>0</v>
      </c>
      <c r="O41" s="152"/>
      <c r="P41" s="152"/>
      <c r="Q41" s="152"/>
    </row>
    <row r="42" spans="1:17" ht="18" customHeight="1">
      <c r="A42" s="104"/>
      <c r="B42" s="47"/>
      <c r="C42" s="58">
        <v>4</v>
      </c>
      <c r="D42" s="58">
        <v>21.5</v>
      </c>
      <c r="E42" s="147">
        <v>41</v>
      </c>
      <c r="F42" s="58">
        <f t="shared" si="3"/>
        <v>41.5</v>
      </c>
      <c r="G42" s="58"/>
      <c r="H42" s="58">
        <f t="shared" si="5"/>
        <v>9.570450000000001</v>
      </c>
      <c r="I42" s="146">
        <f t="shared" si="6"/>
        <v>1.6793000751509982E-05</v>
      </c>
      <c r="J42" s="64">
        <f t="shared" si="7"/>
        <v>0.027028316299954818</v>
      </c>
      <c r="K42" s="147">
        <f t="shared" si="8"/>
        <v>35.5</v>
      </c>
      <c r="L42" s="147">
        <f t="shared" si="9"/>
        <v>71</v>
      </c>
      <c r="M42" s="121">
        <f t="shared" si="4"/>
        <v>0</v>
      </c>
      <c r="O42" s="152"/>
      <c r="P42" s="152"/>
      <c r="Q42" s="152"/>
    </row>
    <row r="43" spans="1:17" ht="18" customHeight="1">
      <c r="A43" s="104"/>
      <c r="B43" s="47"/>
      <c r="C43" s="58">
        <v>8</v>
      </c>
      <c r="D43" s="58">
        <v>21.5</v>
      </c>
      <c r="E43" s="147">
        <v>36</v>
      </c>
      <c r="F43" s="58">
        <f t="shared" si="3"/>
        <v>36.5</v>
      </c>
      <c r="G43" s="58"/>
      <c r="H43" s="58">
        <f t="shared" si="5"/>
        <v>10.25895</v>
      </c>
      <c r="I43" s="146">
        <f t="shared" si="6"/>
        <v>1.6793000751509982E-05</v>
      </c>
      <c r="J43" s="64">
        <f t="shared" si="7"/>
        <v>0.01978742455677936</v>
      </c>
      <c r="K43" s="147">
        <f t="shared" si="8"/>
        <v>30.5</v>
      </c>
      <c r="L43" s="147">
        <f t="shared" si="9"/>
        <v>61</v>
      </c>
      <c r="M43" s="121">
        <f t="shared" si="4"/>
        <v>0</v>
      </c>
      <c r="O43" s="152"/>
      <c r="P43" s="152"/>
      <c r="Q43" s="152"/>
    </row>
    <row r="44" spans="1:17" ht="18" customHeight="1">
      <c r="A44" s="104"/>
      <c r="B44" s="47"/>
      <c r="C44" s="58">
        <v>15</v>
      </c>
      <c r="D44" s="58">
        <v>21.5</v>
      </c>
      <c r="E44" s="147">
        <v>33</v>
      </c>
      <c r="F44" s="58">
        <f t="shared" si="3"/>
        <v>33.5</v>
      </c>
      <c r="G44" s="58"/>
      <c r="H44" s="58">
        <f t="shared" si="5"/>
        <v>10.67205</v>
      </c>
      <c r="I44" s="146">
        <f t="shared" si="6"/>
        <v>1.6793000751509982E-05</v>
      </c>
      <c r="J44" s="64">
        <f t="shared" si="7"/>
        <v>0.01473876536378367</v>
      </c>
      <c r="K44" s="147">
        <f t="shared" si="8"/>
        <v>27.5</v>
      </c>
      <c r="L44" s="147">
        <f t="shared" si="9"/>
        <v>55.00000000000001</v>
      </c>
      <c r="M44" s="121">
        <f t="shared" si="4"/>
        <v>0</v>
      </c>
      <c r="O44" s="152"/>
      <c r="P44" s="152"/>
      <c r="Q44" s="152"/>
    </row>
    <row r="45" spans="1:17" ht="18" customHeight="1">
      <c r="A45" s="104"/>
      <c r="B45" s="47"/>
      <c r="C45" s="58">
        <v>30</v>
      </c>
      <c r="D45" s="58">
        <v>21.5</v>
      </c>
      <c r="E45" s="147">
        <v>29</v>
      </c>
      <c r="F45" s="58">
        <f t="shared" si="3"/>
        <v>29.5</v>
      </c>
      <c r="G45" s="58"/>
      <c r="H45" s="58">
        <f t="shared" si="5"/>
        <v>11.222850000000001</v>
      </c>
      <c r="I45" s="146">
        <f t="shared" si="6"/>
        <v>1.6793000751509982E-05</v>
      </c>
      <c r="J45" s="64">
        <f t="shared" si="7"/>
        <v>0.010687441752003847</v>
      </c>
      <c r="K45" s="147">
        <f t="shared" si="8"/>
        <v>23.5</v>
      </c>
      <c r="L45" s="147">
        <f t="shared" si="9"/>
        <v>47</v>
      </c>
      <c r="M45" s="121">
        <f t="shared" si="4"/>
        <v>0</v>
      </c>
      <c r="O45" s="152"/>
      <c r="P45" s="152"/>
      <c r="Q45" s="152"/>
    </row>
    <row r="46" spans="1:17" ht="18" customHeight="1">
      <c r="A46" s="104"/>
      <c r="B46" s="47"/>
      <c r="C46" s="58">
        <v>60</v>
      </c>
      <c r="D46" s="58">
        <v>21.5</v>
      </c>
      <c r="E46" s="147">
        <v>26</v>
      </c>
      <c r="F46" s="58">
        <f t="shared" si="3"/>
        <v>26.5</v>
      </c>
      <c r="G46" s="58"/>
      <c r="H46" s="58">
        <f t="shared" si="5"/>
        <v>11.635950000000001</v>
      </c>
      <c r="I46" s="146">
        <f t="shared" si="6"/>
        <v>1.6793000751509982E-05</v>
      </c>
      <c r="J46" s="64">
        <f t="shared" si="7"/>
        <v>0.0076949908361245095</v>
      </c>
      <c r="K46" s="147">
        <f t="shared" si="8"/>
        <v>20.5</v>
      </c>
      <c r="L46" s="147">
        <f t="shared" si="9"/>
        <v>41</v>
      </c>
      <c r="M46" s="121">
        <f t="shared" si="4"/>
        <v>0</v>
      </c>
      <c r="O46" s="152"/>
      <c r="P46" s="152"/>
      <c r="Q46" s="152"/>
    </row>
    <row r="47" spans="1:17" ht="18" customHeight="1">
      <c r="A47" s="104"/>
      <c r="B47" s="47"/>
      <c r="C47" s="58">
        <v>120</v>
      </c>
      <c r="D47" s="58">
        <v>22</v>
      </c>
      <c r="E47" s="147">
        <v>23</v>
      </c>
      <c r="F47" s="58">
        <f t="shared" si="3"/>
        <v>23.5</v>
      </c>
      <c r="G47" s="58"/>
      <c r="H47" s="58">
        <f t="shared" si="5"/>
        <v>12.049050000000001</v>
      </c>
      <c r="I47" s="146">
        <f t="shared" si="6"/>
        <v>1.6764847541773184E-05</v>
      </c>
      <c r="J47" s="64">
        <f t="shared" si="7"/>
        <v>0.005532281110339434</v>
      </c>
      <c r="K47" s="147">
        <f t="shared" si="8"/>
        <v>17.5</v>
      </c>
      <c r="L47" s="147">
        <f t="shared" si="9"/>
        <v>35</v>
      </c>
      <c r="M47" s="121">
        <f t="shared" si="4"/>
        <v>0</v>
      </c>
      <c r="O47" s="152"/>
      <c r="P47" s="152"/>
      <c r="Q47" s="152"/>
    </row>
    <row r="48" spans="1:17" ht="18" customHeight="1">
      <c r="A48" s="104"/>
      <c r="B48" s="47"/>
      <c r="C48" s="58">
        <v>240</v>
      </c>
      <c r="D48" s="58">
        <v>22</v>
      </c>
      <c r="E48" s="147">
        <v>21</v>
      </c>
      <c r="F48" s="58">
        <f t="shared" si="3"/>
        <v>21.5</v>
      </c>
      <c r="G48" s="58"/>
      <c r="H48" s="58">
        <f t="shared" si="5"/>
        <v>12.32445</v>
      </c>
      <c r="I48" s="146">
        <f t="shared" si="6"/>
        <v>1.6764847541773184E-05</v>
      </c>
      <c r="J48" s="64">
        <f t="shared" si="7"/>
        <v>0.003956367377369373</v>
      </c>
      <c r="K48" s="147">
        <f t="shared" si="8"/>
        <v>15.5</v>
      </c>
      <c r="L48" s="147">
        <f t="shared" si="9"/>
        <v>31</v>
      </c>
      <c r="M48" s="121">
        <f t="shared" si="4"/>
        <v>0</v>
      </c>
      <c r="O48" s="152"/>
      <c r="P48" s="152"/>
      <c r="Q48" s="152"/>
    </row>
    <row r="49" spans="1:17" ht="18" customHeight="1">
      <c r="A49" s="104"/>
      <c r="B49" s="47"/>
      <c r="C49" s="65">
        <v>390</v>
      </c>
      <c r="D49" s="58">
        <v>22.5</v>
      </c>
      <c r="E49" s="147">
        <v>19</v>
      </c>
      <c r="F49" s="58">
        <f t="shared" si="3"/>
        <v>19.5</v>
      </c>
      <c r="G49" s="58"/>
      <c r="H49" s="58">
        <f t="shared" si="5"/>
        <v>12.59985</v>
      </c>
      <c r="I49" s="146">
        <f t="shared" si="6"/>
        <v>1.6736788570900182E-05</v>
      </c>
      <c r="J49" s="64">
        <f t="shared" si="7"/>
        <v>0.003135487719467321</v>
      </c>
      <c r="K49" s="147">
        <f t="shared" si="8"/>
        <v>13.5</v>
      </c>
      <c r="L49" s="147">
        <f t="shared" si="9"/>
        <v>27</v>
      </c>
      <c r="M49" s="121">
        <f t="shared" si="4"/>
        <v>0</v>
      </c>
      <c r="O49" s="152"/>
      <c r="P49" s="152"/>
      <c r="Q49" s="152"/>
    </row>
    <row r="50" spans="1:17" ht="18" customHeight="1">
      <c r="A50" s="104"/>
      <c r="B50" s="47"/>
      <c r="C50" s="58">
        <v>1292</v>
      </c>
      <c r="D50" s="58">
        <v>22.5</v>
      </c>
      <c r="E50" s="147">
        <v>15</v>
      </c>
      <c r="F50" s="58">
        <f t="shared" si="3"/>
        <v>15.5</v>
      </c>
      <c r="G50" s="58"/>
      <c r="H50" s="58">
        <f t="shared" si="5"/>
        <v>13.15065</v>
      </c>
      <c r="I50" s="146">
        <f t="shared" si="6"/>
        <v>1.6736788570900182E-05</v>
      </c>
      <c r="J50" s="64">
        <f t="shared" si="7"/>
        <v>0.0017599368025104439</v>
      </c>
      <c r="K50" s="147">
        <f t="shared" si="8"/>
        <v>9.5</v>
      </c>
      <c r="L50" s="147">
        <f t="shared" si="9"/>
        <v>19</v>
      </c>
      <c r="M50" s="121">
        <f t="shared" si="4"/>
        <v>0</v>
      </c>
      <c r="O50" s="152"/>
      <c r="P50" s="152"/>
      <c r="Q50" s="152"/>
    </row>
    <row r="51" spans="1:17" ht="18" customHeight="1">
      <c r="A51" s="104"/>
      <c r="B51" s="38"/>
      <c r="C51" s="58">
        <v>1860</v>
      </c>
      <c r="D51" s="58">
        <v>23.5</v>
      </c>
      <c r="E51" s="147">
        <v>13</v>
      </c>
      <c r="F51" s="58">
        <f t="shared" si="3"/>
        <v>13.5</v>
      </c>
      <c r="G51" s="58"/>
      <c r="H51" s="58">
        <f t="shared" si="5"/>
        <v>13.42605</v>
      </c>
      <c r="I51" s="146">
        <f t="shared" si="6"/>
        <v>1.6680951459352853E-05</v>
      </c>
      <c r="J51" s="64">
        <f t="shared" si="7"/>
        <v>0.0014796081762540956</v>
      </c>
      <c r="K51" s="147">
        <f t="shared" si="8"/>
        <v>7.5</v>
      </c>
      <c r="L51" s="147">
        <f t="shared" si="9"/>
        <v>15</v>
      </c>
      <c r="M51" s="121">
        <f t="shared" si="4"/>
        <v>0</v>
      </c>
      <c r="O51" s="152"/>
      <c r="P51" s="152"/>
      <c r="Q51" s="152"/>
    </row>
    <row r="52" spans="1:17" ht="18" customHeight="1" thickBot="1">
      <c r="A52" s="148"/>
      <c r="B52" s="136"/>
      <c r="C52" s="149">
        <v>2820</v>
      </c>
      <c r="D52" s="149">
        <v>21.5</v>
      </c>
      <c r="E52" s="151">
        <v>12.5</v>
      </c>
      <c r="F52" s="149">
        <f t="shared" si="3"/>
        <v>13</v>
      </c>
      <c r="G52" s="149"/>
      <c r="H52" s="149">
        <f t="shared" si="5"/>
        <v>13.494900000000001</v>
      </c>
      <c r="I52" s="150">
        <f t="shared" si="6"/>
        <v>1.6793000751509982E-05</v>
      </c>
      <c r="J52" s="67">
        <f t="shared" si="7"/>
        <v>0.0012087683780965715</v>
      </c>
      <c r="K52" s="151">
        <f t="shared" si="8"/>
        <v>7</v>
      </c>
      <c r="L52" s="151">
        <f t="shared" si="9"/>
        <v>14.000000000000002</v>
      </c>
      <c r="M52" s="122">
        <f t="shared" si="4"/>
        <v>0</v>
      </c>
      <c r="N52" s="121"/>
      <c r="O52" s="152"/>
      <c r="P52" s="152"/>
      <c r="Q52" s="152"/>
    </row>
    <row r="53" spans="1:13" ht="35.25" customHeight="1">
      <c r="A53" s="105" t="s">
        <v>64</v>
      </c>
      <c r="B53" s="49"/>
      <c r="C53" s="34"/>
      <c r="D53" s="34"/>
      <c r="E53" s="34"/>
      <c r="F53" s="34"/>
      <c r="G53" s="34"/>
      <c r="H53" s="34"/>
      <c r="I53" s="34"/>
      <c r="J53" s="66"/>
      <c r="K53" s="34"/>
      <c r="L53" s="34"/>
      <c r="M53" s="111"/>
    </row>
    <row r="54" spans="1:13" ht="36" customHeight="1">
      <c r="A54" s="92"/>
      <c r="B54" s="31"/>
      <c r="C54" s="31"/>
      <c r="D54" s="31"/>
      <c r="E54" s="31"/>
      <c r="F54" s="31"/>
      <c r="G54" s="31"/>
      <c r="H54" s="31"/>
      <c r="I54" s="31"/>
      <c r="J54" s="66"/>
      <c r="K54" s="31"/>
      <c r="L54" s="31"/>
      <c r="M54" s="111"/>
    </row>
    <row r="55" spans="1:13" ht="35.25" customHeight="1">
      <c r="A55" s="92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111"/>
    </row>
    <row r="56" spans="1:13" ht="36" customHeight="1" thickBot="1">
      <c r="A56" s="123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5"/>
    </row>
    <row r="57" spans="1:13" ht="15.75" customHeight="1" thickTop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printOptions/>
  <pageMargins left="0.43" right="0.2362204724409449" top="0.79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crosta</dc:creator>
  <cp:keywords/>
  <dc:description/>
  <cp:lastModifiedBy>Rcaste</cp:lastModifiedBy>
  <cp:lastPrinted>2002-05-09T09:45:06Z</cp:lastPrinted>
  <dcterms:created xsi:type="dcterms:W3CDTF">2002-05-09T08:44:06Z</dcterms:created>
  <dcterms:modified xsi:type="dcterms:W3CDTF">2011-10-23T14:50:26Z</dcterms:modified>
  <cp:category/>
  <cp:version/>
  <cp:contentType/>
  <cp:contentStatus/>
</cp:coreProperties>
</file>